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60" windowWidth="28035" windowHeight="12555"/>
  </bookViews>
  <sheets>
    <sheet name="재단 청소 설계용역서" sheetId="2" r:id="rId1"/>
    <sheet name="Sheet3" sheetId="3" r:id="rId2"/>
  </sheets>
  <definedNames>
    <definedName name="_xlnm.Print_Area" localSheetId="0">'재단 청소 설계용역서'!$A$64:$F$93</definedName>
  </definedNames>
  <calcPr calcId="144525"/>
</workbook>
</file>

<file path=xl/calcChain.xml><?xml version="1.0" encoding="utf-8"?>
<calcChain xmlns="http://schemas.openxmlformats.org/spreadsheetml/2006/main">
  <c r="C16" i="2" l="1"/>
  <c r="D16" i="2"/>
  <c r="D79" i="2"/>
  <c r="C79" i="2"/>
  <c r="D75" i="2"/>
  <c r="C72" i="2"/>
  <c r="D72" i="2" s="1"/>
  <c r="C67" i="2"/>
  <c r="C10" i="2"/>
  <c r="C9" i="2"/>
  <c r="C4" i="2"/>
  <c r="D47" i="2"/>
  <c r="C47" i="2"/>
  <c r="D54" i="2"/>
  <c r="D43" i="2" l="1"/>
  <c r="D12" i="2"/>
  <c r="D9" i="2"/>
  <c r="D93" i="2" l="1"/>
  <c r="D67" i="2"/>
  <c r="D61" i="2"/>
  <c r="D37" i="2"/>
  <c r="D30" i="2"/>
  <c r="D76" i="2" l="1"/>
  <c r="C76" i="2"/>
  <c r="D10" i="2"/>
  <c r="C44" i="2"/>
  <c r="C46" i="2" s="1"/>
  <c r="D4" i="2"/>
  <c r="C49" i="2" l="1"/>
  <c r="C50" i="2" s="1"/>
  <c r="C51" i="2"/>
  <c r="C48" i="2"/>
  <c r="D80" i="2"/>
  <c r="D78" i="2"/>
  <c r="C78" i="2"/>
  <c r="D44" i="2"/>
  <c r="D46" i="2" s="1"/>
  <c r="D13" i="2"/>
  <c r="C80" i="2" l="1"/>
  <c r="C83" i="2"/>
  <c r="D83" i="2"/>
  <c r="D51" i="2"/>
  <c r="D81" i="2"/>
  <c r="D82" i="2" s="1"/>
  <c r="C81" i="2"/>
  <c r="C82" i="2" s="1"/>
  <c r="D49" i="2"/>
  <c r="D50" i="2" s="1"/>
  <c r="D48" i="2"/>
  <c r="D15" i="2"/>
  <c r="D17" i="2"/>
  <c r="C57" i="2"/>
  <c r="C13" i="2"/>
  <c r="C58" i="2" l="1"/>
  <c r="C59" i="2" s="1"/>
  <c r="C60" i="2" s="1"/>
  <c r="C89" i="2"/>
  <c r="C90" i="2" s="1"/>
  <c r="D89" i="2"/>
  <c r="D90" i="2" s="1"/>
  <c r="D20" i="2"/>
  <c r="D18" i="2"/>
  <c r="D19" i="2" s="1"/>
  <c r="C15" i="2"/>
  <c r="D57" i="2"/>
  <c r="D58" i="2" s="1"/>
  <c r="C17" i="2" l="1"/>
  <c r="D91" i="2"/>
  <c r="D92" i="2" s="1"/>
  <c r="C91" i="2"/>
  <c r="C92" i="2" s="1"/>
  <c r="D26" i="2"/>
  <c r="C18" i="2"/>
  <c r="C19" i="2" s="1"/>
  <c r="C20" i="2"/>
  <c r="D59" i="2"/>
  <c r="D60" i="2" s="1"/>
  <c r="D27" i="2" l="1"/>
  <c r="D28" i="2" s="1"/>
  <c r="D29" i="2" s="1"/>
  <c r="C26" i="2"/>
  <c r="C27" i="2" l="1"/>
  <c r="C28" i="2" s="1"/>
  <c r="C29" i="2" s="1"/>
</calcChain>
</file>

<file path=xl/sharedStrings.xml><?xml version="1.0" encoding="utf-8"?>
<sst xmlns="http://schemas.openxmlformats.org/spreadsheetml/2006/main" count="185" uniqueCount="72">
  <si>
    <t>구분</t>
  </si>
  <si>
    <t>내  역</t>
  </si>
  <si>
    <t>금   액</t>
  </si>
  <si>
    <t>산출적용 근거</t>
  </si>
  <si>
    <t>비고</t>
  </si>
  <si>
    <t>인건비</t>
  </si>
  <si>
    <t>기본급</t>
  </si>
  <si>
    <t>근로기준법 
제43조</t>
  </si>
  <si>
    <t>휴일근로수당</t>
  </si>
  <si>
    <t>상여금</t>
  </si>
  <si>
    <t>연차수당</t>
  </si>
  <si>
    <t>근로기준법   
  제60조</t>
  </si>
  <si>
    <t>월 급여</t>
  </si>
  <si>
    <t>퇴직충당금</t>
  </si>
  <si>
    <t>소계</t>
  </si>
  <si>
    <t>경   비</t>
  </si>
  <si>
    <t>산재보험료</t>
  </si>
  <si>
    <t>국민연금</t>
  </si>
  <si>
    <t>건강보험</t>
  </si>
  <si>
    <t>노인장기요양보험</t>
  </si>
  <si>
    <t>○ 해당없음</t>
  </si>
  <si>
    <t>고용보험</t>
  </si>
  <si>
    <t>임금채권부담금</t>
  </si>
  <si>
    <t>석면피해구제분담금</t>
  </si>
  <si>
    <t>피복비</t>
  </si>
  <si>
    <t>합계</t>
  </si>
  <si>
    <t>기본급          (1인*1개월)</t>
  </si>
  <si>
    <t xml:space="preserve">    유급 휴가일을 포함하지 않은 총 시간을 기준하여 산출하였음.</t>
  </si>
  <si>
    <t>○ 해당없음(휴일 근로 없음)</t>
  </si>
  <si>
    <t>근로기준법 
제65조</t>
  </si>
  <si>
    <t>○ 1년 단기간 계약으로 퇴직충당금 없음</t>
  </si>
  <si>
    <t>근로기준법
 제15조</t>
  </si>
  <si>
    <t>식대비</t>
  </si>
  <si>
    <t>교통비</t>
  </si>
  <si>
    <t>기타</t>
  </si>
  <si>
    <t>○ 인건비+경비+일반관리비 * 10%이하</t>
  </si>
  <si>
    <t>부가가치세(10%)</t>
  </si>
  <si>
    <t>○ 인건비+경비+일반관리비+이윤 /1.1</t>
  </si>
  <si>
    <t>지방계약법 
시행규칙 제8조</t>
    <phoneticPr fontId="8" type="noConversion"/>
  </si>
  <si>
    <t>지방계약법
시행규칙 제8조</t>
    <phoneticPr fontId="8" type="noConversion"/>
  </si>
  <si>
    <t>보통인부  
(1명*11개월)</t>
    <phoneticPr fontId="8" type="noConversion"/>
  </si>
  <si>
    <t>이윤(10%)</t>
    <phoneticPr fontId="8" type="noConversion"/>
  </si>
  <si>
    <t>일반관리비(5%)</t>
    <phoneticPr fontId="8" type="noConversion"/>
  </si>
  <si>
    <t>1인 예정가격에서 원에 대한 절사 금액임.</t>
    <phoneticPr fontId="8" type="noConversion"/>
  </si>
  <si>
    <t>○ 인건비+경비 * 9%이하</t>
    <phoneticPr fontId="8" type="noConversion"/>
  </si>
  <si>
    <t>○ 해당없음</t>
    <phoneticPr fontId="8" type="noConversion"/>
  </si>
  <si>
    <t>○ 11월 근무에 따른 11일 연차 발생</t>
    <phoneticPr fontId="8" type="noConversion"/>
  </si>
  <si>
    <t>○ 월 급여의 4.5%</t>
    <phoneticPr fontId="8" type="noConversion"/>
  </si>
  <si>
    <t>○ 월 급여의 3.23%</t>
    <phoneticPr fontId="8" type="noConversion"/>
  </si>
  <si>
    <t>○ 월 급여의 0.90%</t>
    <phoneticPr fontId="8" type="noConversion"/>
  </si>
  <si>
    <t>주휴수당</t>
    <phoneticPr fontId="8" type="noConversion"/>
  </si>
  <si>
    <t xml:space="preserve">○ 주 20시간, 월 80시간을 적용하고 근로기준법 제 55조에 의한 </t>
    <phoneticPr fontId="8" type="noConversion"/>
  </si>
  <si>
    <t>○ 주 4시간 연차수당</t>
    <phoneticPr fontId="8" type="noConversion"/>
  </si>
  <si>
    <t>보통인부  
(1명*11개월)</t>
    <phoneticPr fontId="8" type="noConversion"/>
  </si>
  <si>
    <t>청소 예정가격 산출 내역서(예술공간이아:상주[근무요일:화~토])</t>
    <phoneticPr fontId="8" type="noConversion"/>
  </si>
  <si>
    <r>
      <t>청소 예정가격 산출 내역서</t>
    </r>
    <r>
      <rPr>
        <b/>
        <sz val="18"/>
        <color rgb="FF000000"/>
        <rFont val="맑은 고딕"/>
        <family val="3"/>
        <charset val="129"/>
        <scheme val="minor"/>
      </rPr>
      <t>(재단 본청:1일4시간 주6일[월~토])</t>
    </r>
    <phoneticPr fontId="8" type="noConversion"/>
  </si>
  <si>
    <t>주휴수당</t>
    <phoneticPr fontId="8" type="noConversion"/>
  </si>
  <si>
    <t>청소 예정가격 산출 내역서(산지천갤러리:1일4시간 주5일[화~토])</t>
    <phoneticPr fontId="8" type="noConversion"/>
  </si>
  <si>
    <t>○ 건강보험료의 8.51%</t>
    <phoneticPr fontId="8" type="noConversion"/>
  </si>
  <si>
    <t>○ 건강보험료의 8.51%</t>
    <phoneticPr fontId="8" type="noConversion"/>
  </si>
  <si>
    <t>○ 1일8시간 근무</t>
    <phoneticPr fontId="8" type="noConversion"/>
  </si>
  <si>
    <t>○ 해당없음(기본급에 포함)</t>
    <phoneticPr fontId="8" type="noConversion"/>
  </si>
  <si>
    <t>○ 건강보험료의 8.51%</t>
    <phoneticPr fontId="8" type="noConversion"/>
  </si>
  <si>
    <t>○ 월 급여의 1.5%</t>
    <phoneticPr fontId="8" type="noConversion"/>
  </si>
  <si>
    <t>○ 월 급여의 1.5%</t>
    <phoneticPr fontId="8" type="noConversion"/>
  </si>
  <si>
    <t>○ 한국건물위생관리협회 위생관리원 단순노무종사원 단가 적용</t>
    <phoneticPr fontId="8" type="noConversion"/>
  </si>
  <si>
    <t xml:space="preserve">    단가 71,837원(시급 8,980원 적용) </t>
    <phoneticPr fontId="8" type="noConversion"/>
  </si>
  <si>
    <t>○ 월 급여*1.75%</t>
    <phoneticPr fontId="8" type="noConversion"/>
  </si>
  <si>
    <t>○ 시급 8,980원*80시간</t>
    <phoneticPr fontId="8" type="noConversion"/>
  </si>
  <si>
    <t>○ 토요일 전체 청소 4시간(8,980*150%*4시간*4주)</t>
    <phoneticPr fontId="8" type="noConversion"/>
  </si>
  <si>
    <t>주20시간/40시간*8시간*8,980원*4주</t>
    <phoneticPr fontId="8" type="noConversion"/>
  </si>
  <si>
    <t>○ 월 급여*1.75%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</si>
</sst>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176" formatCode="#,##0_ "/>
  </numFmts>
  <fonts count="11" x14ac:knownFonts="1">
    <font>
      <sz val="11"/>
      <color theme="1"/>
      <name val="맑은 고딕"/>
      <family val="2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6100"/>
      <name val="맑은 고딕"/>
      <family val="3"/>
      <charset val="129"/>
    </font>
    <font>
      <sz val="11"/>
      <color rgb="FFFFFFFF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8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8"/>
      <color rgb="FF000000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9"/>
      <color rgb="FF000000"/>
      <name val="맑은 고딕"/>
      <family val="3"/>
      <charset val="129"/>
    </font>
    <font>
      <b/>
      <sz val="18"/>
      <color rgb="FF000000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E2F0D9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41" fontId="1" fillId="0" borderId="0">
      <alignment vertical="center"/>
    </xf>
    <xf numFmtId="0" fontId="2" fillId="2" borderId="0">
      <alignment vertical="center"/>
    </xf>
    <xf numFmtId="0" fontId="3" fillId="3" borderId="0">
      <alignment vertical="center"/>
    </xf>
  </cellStyleXfs>
  <cellXfs count="66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9" fillId="0" borderId="0" xfId="0" applyNumberFormat="1" applyFont="1">
      <alignment vertical="center"/>
    </xf>
    <xf numFmtId="0" fontId="4" fillId="4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Border="1" applyAlignment="1">
      <alignment vertical="top"/>
    </xf>
    <xf numFmtId="0" fontId="4" fillId="0" borderId="4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top"/>
    </xf>
    <xf numFmtId="0" fontId="4" fillId="0" borderId="5" xfId="0" applyNumberFormat="1" applyFont="1" applyBorder="1" applyAlignment="1">
      <alignment vertical="center" wrapText="1"/>
    </xf>
    <xf numFmtId="0" fontId="4" fillId="0" borderId="1" xfId="0" applyNumberFormat="1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0" fontId="5" fillId="0" borderId="6" xfId="0" applyNumberFormat="1" applyFont="1" applyBorder="1" applyAlignment="1">
      <alignment horizontal="center" vertical="center" wrapText="1"/>
    </xf>
    <xf numFmtId="0" fontId="5" fillId="0" borderId="6" xfId="0" applyNumberFormat="1" applyFont="1" applyBorder="1">
      <alignment vertical="center"/>
    </xf>
    <xf numFmtId="176" fontId="6" fillId="0" borderId="1" xfId="0" applyNumberFormat="1" applyFont="1" applyBorder="1" applyAlignment="1">
      <alignment horizontal="right" vertical="center"/>
    </xf>
    <xf numFmtId="0" fontId="4" fillId="0" borderId="6" xfId="0" applyNumberFormat="1" applyFont="1" applyBorder="1">
      <alignment vertical="center"/>
    </xf>
    <xf numFmtId="0" fontId="4" fillId="0" borderId="7" xfId="0" applyNumberFormat="1" applyFont="1" applyBorder="1">
      <alignment vertical="center"/>
    </xf>
    <xf numFmtId="176" fontId="4" fillId="0" borderId="7" xfId="0" applyNumberFormat="1" applyFont="1" applyBorder="1" applyAlignment="1">
      <alignment horizontal="right" vertical="center"/>
    </xf>
    <xf numFmtId="0" fontId="4" fillId="0" borderId="9" xfId="0" applyNumberFormat="1" applyFont="1" applyBorder="1">
      <alignment vertical="center"/>
    </xf>
    <xf numFmtId="0" fontId="4" fillId="0" borderId="7" xfId="0" applyNumberFormat="1" applyFont="1" applyFill="1" applyBorder="1" applyAlignment="1" applyProtection="1">
      <alignment horizontal="left" vertical="center"/>
    </xf>
    <xf numFmtId="176" fontId="4" fillId="0" borderId="7" xfId="0" applyNumberFormat="1" applyFont="1" applyFill="1" applyBorder="1" applyAlignment="1" applyProtection="1">
      <alignment horizontal="right" vertical="center"/>
    </xf>
    <xf numFmtId="0" fontId="4" fillId="0" borderId="7" xfId="0" applyNumberFormat="1" applyFont="1" applyFill="1" applyBorder="1" applyAlignment="1" applyProtection="1">
      <alignment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vertical="center"/>
    </xf>
    <xf numFmtId="0" fontId="4" fillId="0" borderId="1" xfId="0" applyNumberFormat="1" applyFont="1" applyFill="1" applyBorder="1" applyAlignment="1" applyProtection="1">
      <alignment vertical="center"/>
    </xf>
    <xf numFmtId="176" fontId="6" fillId="0" borderId="7" xfId="0" applyNumberFormat="1" applyFont="1" applyBorder="1" applyAlignment="1">
      <alignment horizontal="right" vertical="center"/>
    </xf>
    <xf numFmtId="0" fontId="4" fillId="0" borderId="9" xfId="0" applyNumberFormat="1" applyFont="1" applyBorder="1" applyAlignment="1">
      <alignment horizontal="center" vertical="center" wrapText="1"/>
    </xf>
    <xf numFmtId="176" fontId="4" fillId="4" borderId="10" xfId="0" applyNumberFormat="1" applyFont="1" applyFill="1" applyBorder="1" applyAlignment="1">
      <alignment horizontal="right" vertical="center"/>
    </xf>
    <xf numFmtId="0" fontId="4" fillId="4" borderId="10" xfId="0" applyNumberFormat="1" applyFont="1" applyFill="1" applyBorder="1">
      <alignment vertical="center"/>
    </xf>
    <xf numFmtId="0" fontId="4" fillId="4" borderId="11" xfId="0" applyNumberFormat="1" applyFont="1" applyFill="1" applyBorder="1">
      <alignment vertical="center"/>
    </xf>
    <xf numFmtId="0" fontId="4" fillId="4" borderId="17" xfId="0" applyNumberFormat="1" applyFont="1" applyFill="1" applyBorder="1" applyAlignment="1">
      <alignment horizontal="center" vertical="center"/>
    </xf>
    <xf numFmtId="0" fontId="4" fillId="4" borderId="17" xfId="0" applyNumberFormat="1" applyFont="1" applyFill="1" applyBorder="1" applyAlignment="1">
      <alignment horizontal="center" vertical="center"/>
    </xf>
    <xf numFmtId="0" fontId="4" fillId="4" borderId="2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>
      <alignment vertical="center"/>
    </xf>
    <xf numFmtId="176" fontId="4" fillId="5" borderId="1" xfId="0" applyNumberFormat="1" applyFont="1" applyFill="1" applyBorder="1" applyAlignment="1">
      <alignment horizontal="right" vertical="center"/>
    </xf>
    <xf numFmtId="0" fontId="4" fillId="5" borderId="5" xfId="0" applyNumberFormat="1" applyFont="1" applyFill="1" applyBorder="1" applyAlignment="1">
      <alignment vertical="center" wrapText="1"/>
    </xf>
    <xf numFmtId="0" fontId="5" fillId="5" borderId="6" xfId="0" applyNumberFormat="1" applyFont="1" applyFill="1" applyBorder="1" applyAlignment="1">
      <alignment horizontal="center" vertical="center" wrapText="1"/>
    </xf>
    <xf numFmtId="0" fontId="5" fillId="0" borderId="14" xfId="0" applyNumberFormat="1" applyFont="1" applyBorder="1" applyAlignment="1">
      <alignment horizontal="center" vertical="center" wrapText="1"/>
    </xf>
    <xf numFmtId="0" fontId="4" fillId="4" borderId="17" xfId="0" applyNumberFormat="1" applyFont="1" applyFill="1" applyBorder="1" applyAlignment="1">
      <alignment horizontal="center" vertical="center"/>
    </xf>
    <xf numFmtId="0" fontId="4" fillId="4" borderId="2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0" fontId="4" fillId="5" borderId="5" xfId="0" applyNumberFormat="1" applyFont="1" applyFill="1" applyBorder="1" applyAlignment="1">
      <alignment horizontal="center" vertical="center"/>
    </xf>
    <xf numFmtId="176" fontId="4" fillId="5" borderId="5" xfId="0" applyNumberFormat="1" applyFont="1" applyFill="1" applyBorder="1" applyAlignment="1">
      <alignment horizontal="right" vertical="center"/>
    </xf>
    <xf numFmtId="0" fontId="5" fillId="5" borderId="14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4" borderId="23" xfId="0" applyNumberFormat="1" applyFont="1" applyFill="1" applyBorder="1" applyAlignment="1">
      <alignment horizontal="center" vertical="center"/>
    </xf>
    <xf numFmtId="0" fontId="4" fillId="4" borderId="10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8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176" fontId="4" fillId="0" borderId="22" xfId="0" applyNumberFormat="1" applyFont="1" applyBorder="1" applyAlignment="1">
      <alignment horizontal="right" vertical="center"/>
    </xf>
    <xf numFmtId="176" fontId="4" fillId="0" borderId="8" xfId="0" applyNumberFormat="1" applyFont="1" applyBorder="1" applyAlignment="1">
      <alignment horizontal="right" vertical="center"/>
    </xf>
    <xf numFmtId="176" fontId="4" fillId="0" borderId="5" xfId="0" applyNumberFormat="1" applyFont="1" applyBorder="1" applyAlignment="1">
      <alignment horizontal="right" vertical="center"/>
    </xf>
    <xf numFmtId="0" fontId="5" fillId="0" borderId="12" xfId="0" applyNumberFormat="1" applyFont="1" applyBorder="1" applyAlignment="1">
      <alignment horizontal="center" vertical="center" wrapText="1"/>
    </xf>
    <xf numFmtId="0" fontId="5" fillId="0" borderId="13" xfId="0" applyNumberFormat="1" applyFont="1" applyBorder="1" applyAlignment="1">
      <alignment horizontal="center" vertical="center" wrapText="1"/>
    </xf>
    <xf numFmtId="0" fontId="5" fillId="0" borderId="14" xfId="0" applyNumberFormat="1" applyFont="1" applyBorder="1" applyAlignment="1">
      <alignment horizontal="center" vertical="center" wrapText="1"/>
    </xf>
    <xf numFmtId="0" fontId="7" fillId="0" borderId="24" xfId="0" applyNumberFormat="1" applyFont="1" applyBorder="1" applyAlignment="1">
      <alignment horizontal="left" vertical="center"/>
    </xf>
    <xf numFmtId="0" fontId="0" fillId="0" borderId="24" xfId="0" applyNumberFormat="1" applyBorder="1" applyAlignment="1">
      <alignment horizontal="left" vertical="center"/>
    </xf>
    <xf numFmtId="0" fontId="4" fillId="4" borderId="15" xfId="0" applyNumberFormat="1" applyFont="1" applyFill="1" applyBorder="1" applyAlignment="1">
      <alignment horizontal="center" vertical="center"/>
    </xf>
    <xf numFmtId="0" fontId="4" fillId="4" borderId="16" xfId="0" applyNumberFormat="1" applyFont="1" applyFill="1" applyBorder="1" applyAlignment="1">
      <alignment horizontal="center" vertical="center"/>
    </xf>
    <xf numFmtId="0" fontId="4" fillId="4" borderId="17" xfId="0" applyNumberFormat="1" applyFont="1" applyFill="1" applyBorder="1" applyAlignment="1">
      <alignment horizontal="center" vertical="center"/>
    </xf>
    <xf numFmtId="0" fontId="4" fillId="4" borderId="2" xfId="0" applyNumberFormat="1" applyFont="1" applyFill="1" applyBorder="1" applyAlignment="1">
      <alignment horizontal="center" vertical="center"/>
    </xf>
    <xf numFmtId="0" fontId="4" fillId="4" borderId="17" xfId="0" applyNumberFormat="1" applyFont="1" applyFill="1" applyBorder="1" applyAlignment="1">
      <alignment horizontal="center" vertical="center" wrapText="1"/>
    </xf>
    <xf numFmtId="0" fontId="4" fillId="4" borderId="2" xfId="0" applyNumberFormat="1" applyFont="1" applyFill="1" applyBorder="1" applyAlignment="1">
      <alignment horizontal="center" vertical="center" wrapText="1"/>
    </xf>
    <xf numFmtId="0" fontId="4" fillId="4" borderId="18" xfId="0" applyNumberFormat="1" applyFont="1" applyFill="1" applyBorder="1" applyAlignment="1">
      <alignment horizontal="center" vertical="center"/>
    </xf>
    <xf numFmtId="0" fontId="4" fillId="4" borderId="19" xfId="0" applyNumberFormat="1" applyFont="1" applyFill="1" applyBorder="1" applyAlignment="1">
      <alignment horizontal="center" vertical="center"/>
    </xf>
  </cellXfs>
  <cellStyles count="5">
    <cellStyle name="강조색6 2" xfId="4"/>
    <cellStyle name="쉼표 [0] 2" xfId="2"/>
    <cellStyle name="좋음 2" xfId="3"/>
    <cellStyle name="표준" xfId="0" builtinId="0"/>
    <cellStyle name="표준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3"/>
  <sheetViews>
    <sheetView tabSelected="1" topLeftCell="A76" workbookViewId="0">
      <selection activeCell="A64" sqref="A64:F93"/>
    </sheetView>
  </sheetViews>
  <sheetFormatPr defaultRowHeight="16.5" x14ac:dyDescent="0.3"/>
  <cols>
    <col min="1" max="1" width="7.5" customWidth="1"/>
    <col min="2" max="2" width="15.5" customWidth="1"/>
    <col min="3" max="3" width="9.875" customWidth="1"/>
    <col min="4" max="4" width="12.5" customWidth="1"/>
    <col min="5" max="5" width="48.375" customWidth="1"/>
    <col min="6" max="6" width="12.875" customWidth="1"/>
  </cols>
  <sheetData>
    <row r="1" spans="1:16382" s="2" customFormat="1" ht="27" thickBot="1" x14ac:dyDescent="0.35">
      <c r="A1" s="56" t="s">
        <v>55</v>
      </c>
      <c r="B1" s="57"/>
      <c r="C1" s="57"/>
      <c r="D1" s="57"/>
      <c r="E1" s="57"/>
      <c r="F1" s="5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</row>
    <row r="2" spans="1:16382" s="2" customFormat="1" ht="15.75" customHeight="1" x14ac:dyDescent="0.3">
      <c r="A2" s="58" t="s">
        <v>0</v>
      </c>
      <c r="B2" s="60" t="s">
        <v>1</v>
      </c>
      <c r="C2" s="28" t="s">
        <v>2</v>
      </c>
      <c r="D2" s="62" t="s">
        <v>40</v>
      </c>
      <c r="E2" s="60" t="s">
        <v>3</v>
      </c>
      <c r="F2" s="64" t="s">
        <v>4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</row>
    <row r="3" spans="1:16382" s="2" customFormat="1" ht="33.75" customHeight="1" thickBot="1" x14ac:dyDescent="0.35">
      <c r="A3" s="59"/>
      <c r="B3" s="61"/>
      <c r="C3" s="3" t="s">
        <v>26</v>
      </c>
      <c r="D3" s="63"/>
      <c r="E3" s="61"/>
      <c r="F3" s="65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</row>
    <row r="4" spans="1:16382" s="2" customFormat="1" ht="12" customHeight="1" thickTop="1" x14ac:dyDescent="0.3">
      <c r="A4" s="45" t="s">
        <v>5</v>
      </c>
      <c r="B4" s="47" t="s">
        <v>6</v>
      </c>
      <c r="C4" s="50">
        <f>8980*80</f>
        <v>718400</v>
      </c>
      <c r="D4" s="50">
        <f>SUM(C4*11)</f>
        <v>7902400</v>
      </c>
      <c r="E4" s="4" t="s">
        <v>65</v>
      </c>
      <c r="F4" s="53" t="s">
        <v>7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</row>
    <row r="5" spans="1:16382" s="2" customFormat="1" ht="12" customHeight="1" x14ac:dyDescent="0.3">
      <c r="A5" s="45"/>
      <c r="B5" s="48"/>
      <c r="C5" s="51"/>
      <c r="D5" s="51"/>
      <c r="E5" s="5" t="s">
        <v>66</v>
      </c>
      <c r="F5" s="5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</row>
    <row r="6" spans="1:16382" s="2" customFormat="1" ht="12" customHeight="1" x14ac:dyDescent="0.3">
      <c r="A6" s="45"/>
      <c r="B6" s="48"/>
      <c r="C6" s="51"/>
      <c r="D6" s="51"/>
      <c r="E6" s="6" t="s">
        <v>51</v>
      </c>
      <c r="F6" s="5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</row>
    <row r="7" spans="1:16382" s="2" customFormat="1" ht="12" customHeight="1" x14ac:dyDescent="0.3">
      <c r="A7" s="45"/>
      <c r="B7" s="48"/>
      <c r="C7" s="51"/>
      <c r="D7" s="51"/>
      <c r="E7" s="6" t="s">
        <v>27</v>
      </c>
      <c r="F7" s="5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</row>
    <row r="8" spans="1:16382" s="2" customFormat="1" ht="12" customHeight="1" x14ac:dyDescent="0.3">
      <c r="A8" s="45"/>
      <c r="B8" s="49"/>
      <c r="C8" s="52"/>
      <c r="D8" s="52"/>
      <c r="E8" s="7" t="s">
        <v>68</v>
      </c>
      <c r="F8" s="55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</row>
    <row r="9" spans="1:16382" s="2" customFormat="1" ht="29.25" customHeight="1" x14ac:dyDescent="0.3">
      <c r="A9" s="45"/>
      <c r="B9" s="39" t="s">
        <v>56</v>
      </c>
      <c r="C9" s="40">
        <f>20/40*8*8980*4</f>
        <v>143680</v>
      </c>
      <c r="D9" s="40">
        <f>SUM(C9*11)</f>
        <v>1580480</v>
      </c>
      <c r="E9" s="33" t="s">
        <v>70</v>
      </c>
      <c r="F9" s="4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</row>
    <row r="10" spans="1:16382" s="2" customFormat="1" ht="20.25" customHeight="1" x14ac:dyDescent="0.3">
      <c r="A10" s="46"/>
      <c r="B10" s="8" t="s">
        <v>8</v>
      </c>
      <c r="C10" s="9">
        <f>4*8980*150%*4</f>
        <v>215520</v>
      </c>
      <c r="D10" s="9">
        <f>SUM(C10*11)</f>
        <v>2370720</v>
      </c>
      <c r="E10" s="7" t="s">
        <v>69</v>
      </c>
      <c r="F10" s="1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</row>
    <row r="11" spans="1:16382" s="2" customFormat="1" ht="20.25" customHeight="1" x14ac:dyDescent="0.3">
      <c r="A11" s="46"/>
      <c r="B11" s="8" t="s">
        <v>9</v>
      </c>
      <c r="C11" s="9"/>
      <c r="D11" s="9"/>
      <c r="E11" s="8"/>
      <c r="F11" s="1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pans="1:16382" s="2" customFormat="1" ht="20.25" customHeight="1" x14ac:dyDescent="0.3">
      <c r="A12" s="46"/>
      <c r="B12" s="31" t="s">
        <v>10</v>
      </c>
      <c r="C12" s="32">
        <v>35920</v>
      </c>
      <c r="D12" s="9">
        <f>C12*11</f>
        <v>395120</v>
      </c>
      <c r="E12" s="33" t="s">
        <v>52</v>
      </c>
      <c r="F12" s="34" t="s">
        <v>11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pans="1:16382" s="2" customFormat="1" ht="20.25" customHeight="1" x14ac:dyDescent="0.3">
      <c r="A13" s="46"/>
      <c r="B13" s="8" t="s">
        <v>12</v>
      </c>
      <c r="C13" s="12">
        <f>SUM(C4:C12)</f>
        <v>1113520</v>
      </c>
      <c r="D13" s="12">
        <f>SUM(D4:D12)</f>
        <v>12248720</v>
      </c>
      <c r="E13" s="7"/>
      <c r="F13" s="1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</row>
    <row r="14" spans="1:16382" s="2" customFormat="1" ht="20.25" customHeight="1" x14ac:dyDescent="0.3">
      <c r="A14" s="46"/>
      <c r="B14" s="8" t="s">
        <v>13</v>
      </c>
      <c r="C14" s="9"/>
      <c r="D14" s="9"/>
      <c r="E14" s="8" t="s">
        <v>30</v>
      </c>
      <c r="F14" s="10" t="s">
        <v>31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pans="1:16382" s="2" customFormat="1" ht="14.25" customHeight="1" x14ac:dyDescent="0.3">
      <c r="A15" s="46"/>
      <c r="B15" s="8" t="s">
        <v>14</v>
      </c>
      <c r="C15" s="12">
        <f>SUM(C13)</f>
        <v>1113520</v>
      </c>
      <c r="D15" s="12">
        <f>SUM(D13)</f>
        <v>12248720</v>
      </c>
      <c r="E15" s="8"/>
      <c r="F15" s="13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</row>
    <row r="16" spans="1:16382" s="2" customFormat="1" ht="14.25" customHeight="1" x14ac:dyDescent="0.3">
      <c r="A16" s="42" t="s">
        <v>15</v>
      </c>
      <c r="B16" s="8" t="s">
        <v>16</v>
      </c>
      <c r="C16" s="9">
        <f>SUM(C15*1.75%)</f>
        <v>19486.600000000002</v>
      </c>
      <c r="D16" s="9">
        <f>SUM(D15*1.75%)</f>
        <v>214352.60000000003</v>
      </c>
      <c r="E16" s="8" t="s">
        <v>67</v>
      </c>
      <c r="F16" s="13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</row>
    <row r="17" spans="1:16382" s="2" customFormat="1" ht="14.25" customHeight="1" x14ac:dyDescent="0.3">
      <c r="A17" s="42"/>
      <c r="B17" s="8" t="s">
        <v>17</v>
      </c>
      <c r="C17" s="9">
        <f>SUM(C15*4.5%)</f>
        <v>50108.4</v>
      </c>
      <c r="D17" s="9">
        <f>SUM(D13*4.5%)</f>
        <v>551192.4</v>
      </c>
      <c r="E17" s="8" t="s">
        <v>47</v>
      </c>
      <c r="F17" s="1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</row>
    <row r="18" spans="1:16382" s="2" customFormat="1" ht="14.25" customHeight="1" x14ac:dyDescent="0.3">
      <c r="A18" s="42"/>
      <c r="B18" s="8" t="s">
        <v>18</v>
      </c>
      <c r="C18" s="9">
        <f>SUM(C15*3.23%)</f>
        <v>35966.696000000004</v>
      </c>
      <c r="D18" s="9">
        <f>SUM(D15*3.23%)</f>
        <v>395633.65600000002</v>
      </c>
      <c r="E18" s="8" t="s">
        <v>48</v>
      </c>
      <c r="F18" s="1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</row>
    <row r="19" spans="1:16382" s="2" customFormat="1" ht="14.25" customHeight="1" x14ac:dyDescent="0.3">
      <c r="A19" s="42"/>
      <c r="B19" s="8" t="s">
        <v>19</v>
      </c>
      <c r="C19" s="9">
        <f>SUM(C18*8.51%)</f>
        <v>3060.7658296</v>
      </c>
      <c r="D19" s="9">
        <f>SUM(D18*8.51%)</f>
        <v>33668.424125600002</v>
      </c>
      <c r="E19" s="8" t="s">
        <v>58</v>
      </c>
      <c r="F19" s="1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pans="1:16382" s="2" customFormat="1" ht="14.25" customHeight="1" x14ac:dyDescent="0.3">
      <c r="A20" s="42"/>
      <c r="B20" s="8" t="s">
        <v>21</v>
      </c>
      <c r="C20" s="9">
        <f>SUM(C15*0.9%)</f>
        <v>10021.68</v>
      </c>
      <c r="D20" s="9">
        <f>SUM(D15*0.9%)</f>
        <v>110238.48000000001</v>
      </c>
      <c r="E20" s="8" t="s">
        <v>49</v>
      </c>
      <c r="F20" s="1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</row>
    <row r="21" spans="1:16382" s="2" customFormat="1" ht="14.25" customHeight="1" x14ac:dyDescent="0.3">
      <c r="A21" s="42"/>
      <c r="B21" s="8" t="s">
        <v>22</v>
      </c>
      <c r="C21" s="9"/>
      <c r="D21" s="9"/>
      <c r="E21" s="8" t="s">
        <v>20</v>
      </c>
      <c r="F21" s="1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</row>
    <row r="22" spans="1:16382" s="2" customFormat="1" ht="14.25" customHeight="1" x14ac:dyDescent="0.3">
      <c r="A22" s="42"/>
      <c r="B22" s="8" t="s">
        <v>23</v>
      </c>
      <c r="C22" s="9"/>
      <c r="D22" s="9"/>
      <c r="E22" s="8" t="s">
        <v>20</v>
      </c>
      <c r="F22" s="13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</row>
    <row r="23" spans="1:16382" s="2" customFormat="1" ht="14.25" customHeight="1" x14ac:dyDescent="0.3">
      <c r="A23" s="42"/>
      <c r="B23" s="14" t="s">
        <v>32</v>
      </c>
      <c r="C23" s="15"/>
      <c r="D23" s="9"/>
      <c r="E23" s="8" t="s">
        <v>20</v>
      </c>
      <c r="F23" s="1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</row>
    <row r="24" spans="1:16382" s="2" customFormat="1" ht="14.25" customHeight="1" x14ac:dyDescent="0.3">
      <c r="A24" s="42"/>
      <c r="B24" s="14" t="s">
        <v>33</v>
      </c>
      <c r="C24" s="15"/>
      <c r="D24" s="15"/>
      <c r="E24" s="8" t="s">
        <v>20</v>
      </c>
      <c r="F24" s="1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</row>
    <row r="25" spans="1:16382" s="21" customFormat="1" ht="14.25" customHeight="1" x14ac:dyDescent="0.3">
      <c r="A25" s="42"/>
      <c r="B25" s="17" t="s">
        <v>24</v>
      </c>
      <c r="C25" s="18"/>
      <c r="D25" s="18"/>
      <c r="E25" s="19" t="s">
        <v>20</v>
      </c>
      <c r="F25" s="20"/>
    </row>
    <row r="26" spans="1:16382" s="2" customFormat="1" ht="14.25" customHeight="1" x14ac:dyDescent="0.3">
      <c r="A26" s="42"/>
      <c r="B26" s="8" t="s">
        <v>14</v>
      </c>
      <c r="C26" s="12">
        <f>SUM(C16:C25)</f>
        <v>118644.1418296</v>
      </c>
      <c r="D26" s="12">
        <f>SUM(D16:D25)</f>
        <v>1305085.5601255998</v>
      </c>
      <c r="E26" s="22"/>
      <c r="F26" s="13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</row>
    <row r="27" spans="1:16382" s="2" customFormat="1" ht="33.75" customHeight="1" x14ac:dyDescent="0.3">
      <c r="A27" s="42" t="s">
        <v>34</v>
      </c>
      <c r="B27" s="14" t="s">
        <v>42</v>
      </c>
      <c r="C27" s="23">
        <f>SUM((C15+C26)*9%)</f>
        <v>110894.772764664</v>
      </c>
      <c r="D27" s="23">
        <f>SUM((D15+D26)*9%)</f>
        <v>1219842.5004113039</v>
      </c>
      <c r="E27" s="22" t="s">
        <v>44</v>
      </c>
      <c r="F27" s="24" t="s">
        <v>38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</row>
    <row r="28" spans="1:16382" s="2" customFormat="1" ht="28.5" customHeight="1" x14ac:dyDescent="0.3">
      <c r="A28" s="42"/>
      <c r="B28" s="14" t="s">
        <v>41</v>
      </c>
      <c r="C28" s="23">
        <f>SUM((C15+C26+C27)*10%)</f>
        <v>134305.89145942641</v>
      </c>
      <c r="D28" s="23">
        <f>SUM((D15+D26+D27)*10%)</f>
        <v>1477364.8060536906</v>
      </c>
      <c r="E28" s="22" t="s">
        <v>35</v>
      </c>
      <c r="F28" s="24" t="s">
        <v>39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</row>
    <row r="29" spans="1:16382" s="2" customFormat="1" ht="30" customHeight="1" x14ac:dyDescent="0.3">
      <c r="A29" s="42"/>
      <c r="B29" s="14" t="s">
        <v>36</v>
      </c>
      <c r="C29" s="23">
        <f>SUM((C28+C27+C26+C15)/1.1)</f>
        <v>1343058.9145942638</v>
      </c>
      <c r="D29" s="23">
        <f>SUM((D28+D27+D26+D15)/1.1)</f>
        <v>14773648.060536902</v>
      </c>
      <c r="E29" s="22" t="s">
        <v>37</v>
      </c>
      <c r="F29" s="16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</row>
    <row r="30" spans="1:16382" s="2" customFormat="1" ht="24" customHeight="1" thickBot="1" x14ac:dyDescent="0.35">
      <c r="A30" s="43" t="s">
        <v>25</v>
      </c>
      <c r="B30" s="44"/>
      <c r="C30" s="25">
        <v>1343050</v>
      </c>
      <c r="D30" s="25">
        <f>C30*11</f>
        <v>14773550</v>
      </c>
      <c r="E30" s="26" t="s">
        <v>43</v>
      </c>
      <c r="F30" s="27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</row>
    <row r="34" spans="1:6" ht="27" thickBot="1" x14ac:dyDescent="0.35">
      <c r="A34" s="56" t="s">
        <v>54</v>
      </c>
      <c r="B34" s="57"/>
      <c r="C34" s="57"/>
      <c r="D34" s="57"/>
      <c r="E34" s="57"/>
      <c r="F34" s="57"/>
    </row>
    <row r="35" spans="1:6" x14ac:dyDescent="0.3">
      <c r="A35" s="58" t="s">
        <v>0</v>
      </c>
      <c r="B35" s="60" t="s">
        <v>1</v>
      </c>
      <c r="C35" s="29" t="s">
        <v>2</v>
      </c>
      <c r="D35" s="62" t="s">
        <v>53</v>
      </c>
      <c r="E35" s="60" t="s">
        <v>3</v>
      </c>
      <c r="F35" s="64" t="s">
        <v>4</v>
      </c>
    </row>
    <row r="36" spans="1:6" ht="27.75" thickBot="1" x14ac:dyDescent="0.35">
      <c r="A36" s="59"/>
      <c r="B36" s="61"/>
      <c r="C36" s="30" t="s">
        <v>26</v>
      </c>
      <c r="D36" s="63"/>
      <c r="E36" s="61"/>
      <c r="F36" s="65"/>
    </row>
    <row r="37" spans="1:6" ht="17.25" thickTop="1" x14ac:dyDescent="0.3">
      <c r="A37" s="45" t="s">
        <v>5</v>
      </c>
      <c r="B37" s="47" t="s">
        <v>6</v>
      </c>
      <c r="C37" s="50">
        <v>1876820</v>
      </c>
      <c r="D37" s="50">
        <f>SUM((C37*11))</f>
        <v>20645020</v>
      </c>
      <c r="E37" s="4" t="s">
        <v>65</v>
      </c>
      <c r="F37" s="53" t="s">
        <v>7</v>
      </c>
    </row>
    <row r="38" spans="1:6" x14ac:dyDescent="0.3">
      <c r="A38" s="45"/>
      <c r="B38" s="48"/>
      <c r="C38" s="51"/>
      <c r="D38" s="51"/>
      <c r="E38" s="5" t="s">
        <v>66</v>
      </c>
      <c r="F38" s="54"/>
    </row>
    <row r="39" spans="1:6" x14ac:dyDescent="0.3">
      <c r="A39" s="45"/>
      <c r="B39" s="48"/>
      <c r="C39" s="51"/>
      <c r="D39" s="51"/>
      <c r="E39" s="6" t="s">
        <v>60</v>
      </c>
      <c r="F39" s="54"/>
    </row>
    <row r="40" spans="1:6" x14ac:dyDescent="0.3">
      <c r="A40" s="45"/>
      <c r="B40" s="39" t="s">
        <v>50</v>
      </c>
      <c r="C40" s="40"/>
      <c r="D40" s="40"/>
      <c r="E40" s="33" t="s">
        <v>61</v>
      </c>
      <c r="F40" s="41"/>
    </row>
    <row r="41" spans="1:6" ht="22.5" x14ac:dyDescent="0.3">
      <c r="A41" s="46"/>
      <c r="B41" s="31" t="s">
        <v>8</v>
      </c>
      <c r="C41" s="32"/>
      <c r="D41" s="32"/>
      <c r="E41" s="33" t="s">
        <v>28</v>
      </c>
      <c r="F41" s="34" t="s">
        <v>29</v>
      </c>
    </row>
    <row r="42" spans="1:6" x14ac:dyDescent="0.3">
      <c r="A42" s="46"/>
      <c r="B42" s="8" t="s">
        <v>9</v>
      </c>
      <c r="C42" s="9"/>
      <c r="D42" s="9"/>
      <c r="E42" s="7" t="s">
        <v>45</v>
      </c>
      <c r="F42" s="11"/>
    </row>
    <row r="43" spans="1:6" ht="22.5" x14ac:dyDescent="0.3">
      <c r="A43" s="46"/>
      <c r="B43" s="31" t="s">
        <v>10</v>
      </c>
      <c r="C43" s="32">
        <v>71840</v>
      </c>
      <c r="D43" s="32">
        <f>C43*11</f>
        <v>790240</v>
      </c>
      <c r="E43" s="33" t="s">
        <v>46</v>
      </c>
      <c r="F43" s="34" t="s">
        <v>11</v>
      </c>
    </row>
    <row r="44" spans="1:6" x14ac:dyDescent="0.3">
      <c r="A44" s="46"/>
      <c r="B44" s="8" t="s">
        <v>12</v>
      </c>
      <c r="C44" s="12">
        <f>SUM(C37:C43)</f>
        <v>1948660</v>
      </c>
      <c r="D44" s="12">
        <f>SUM(D37:D43)</f>
        <v>21435260</v>
      </c>
      <c r="E44" s="7"/>
      <c r="F44" s="11"/>
    </row>
    <row r="45" spans="1:6" ht="22.5" x14ac:dyDescent="0.3">
      <c r="A45" s="46"/>
      <c r="B45" s="8" t="s">
        <v>13</v>
      </c>
      <c r="C45" s="9"/>
      <c r="D45" s="9"/>
      <c r="E45" s="8" t="s">
        <v>30</v>
      </c>
      <c r="F45" s="10" t="s">
        <v>31</v>
      </c>
    </row>
    <row r="46" spans="1:6" x14ac:dyDescent="0.3">
      <c r="A46" s="46"/>
      <c r="B46" s="8" t="s">
        <v>14</v>
      </c>
      <c r="C46" s="12">
        <f>SUM(C44)</f>
        <v>1948660</v>
      </c>
      <c r="D46" s="12">
        <f>SUM(D44)</f>
        <v>21435260</v>
      </c>
      <c r="E46" s="8"/>
      <c r="F46" s="13"/>
    </row>
    <row r="47" spans="1:6" x14ac:dyDescent="0.3">
      <c r="A47" s="42" t="s">
        <v>15</v>
      </c>
      <c r="B47" s="8" t="s">
        <v>16</v>
      </c>
      <c r="C47" s="9">
        <f>SUM(C46*1.75%)</f>
        <v>34101.550000000003</v>
      </c>
      <c r="D47" s="9">
        <f>SUM(D46*1.75%)</f>
        <v>375117.05000000005</v>
      </c>
      <c r="E47" s="8" t="s">
        <v>67</v>
      </c>
      <c r="F47" s="13"/>
    </row>
    <row r="48" spans="1:6" x14ac:dyDescent="0.3">
      <c r="A48" s="42"/>
      <c r="B48" s="8" t="s">
        <v>17</v>
      </c>
      <c r="C48" s="9">
        <f>SUM(C46*4.5%)</f>
        <v>87689.7</v>
      </c>
      <c r="D48" s="9">
        <f>SUM(D46*4.5%)</f>
        <v>964586.7</v>
      </c>
      <c r="E48" s="8" t="s">
        <v>47</v>
      </c>
      <c r="F48" s="13"/>
    </row>
    <row r="49" spans="1:6" x14ac:dyDescent="0.3">
      <c r="A49" s="42"/>
      <c r="B49" s="8" t="s">
        <v>18</v>
      </c>
      <c r="C49" s="9">
        <f>SUM(C46*3.23%)</f>
        <v>62941.718000000008</v>
      </c>
      <c r="D49" s="9">
        <f>SUM(D46*3.23%)</f>
        <v>692358.89800000004</v>
      </c>
      <c r="E49" s="8" t="s">
        <v>48</v>
      </c>
      <c r="F49" s="13"/>
    </row>
    <row r="50" spans="1:6" x14ac:dyDescent="0.3">
      <c r="A50" s="42"/>
      <c r="B50" s="8" t="s">
        <v>19</v>
      </c>
      <c r="C50" s="9">
        <f>SUM(C49*8.51%)</f>
        <v>5356.3402018000006</v>
      </c>
      <c r="D50" s="9">
        <f>SUM(D49*8.51%)</f>
        <v>58919.742219799999</v>
      </c>
      <c r="E50" s="8" t="s">
        <v>59</v>
      </c>
      <c r="F50" s="13"/>
    </row>
    <row r="51" spans="1:6" x14ac:dyDescent="0.3">
      <c r="A51" s="42"/>
      <c r="B51" s="8" t="s">
        <v>21</v>
      </c>
      <c r="C51" s="9">
        <f>SUM(C46*1.5%)</f>
        <v>29229.899999999998</v>
      </c>
      <c r="D51" s="9">
        <f>SUM(D46*1.5%)</f>
        <v>321528.89999999997</v>
      </c>
      <c r="E51" s="8" t="s">
        <v>63</v>
      </c>
      <c r="F51" s="13"/>
    </row>
    <row r="52" spans="1:6" x14ac:dyDescent="0.3">
      <c r="A52" s="42"/>
      <c r="B52" s="8" t="s">
        <v>22</v>
      </c>
      <c r="C52" s="9"/>
      <c r="D52" s="9"/>
      <c r="E52" s="8" t="s">
        <v>20</v>
      </c>
      <c r="F52" s="13"/>
    </row>
    <row r="53" spans="1:6" x14ac:dyDescent="0.3">
      <c r="A53" s="42"/>
      <c r="B53" s="8" t="s">
        <v>23</v>
      </c>
      <c r="C53" s="9"/>
      <c r="D53" s="9"/>
      <c r="E53" s="8" t="s">
        <v>20</v>
      </c>
      <c r="F53" s="13"/>
    </row>
    <row r="54" spans="1:6" x14ac:dyDescent="0.3">
      <c r="A54" s="42"/>
      <c r="B54" s="14" t="s">
        <v>32</v>
      </c>
      <c r="C54" s="15">
        <v>110000</v>
      </c>
      <c r="D54" s="9">
        <f>SUM(C54*11)</f>
        <v>1210000</v>
      </c>
      <c r="E54" s="8" t="s">
        <v>20</v>
      </c>
      <c r="F54" s="16"/>
    </row>
    <row r="55" spans="1:6" x14ac:dyDescent="0.3">
      <c r="A55" s="42"/>
      <c r="B55" s="14" t="s">
        <v>33</v>
      </c>
      <c r="C55" s="15"/>
      <c r="D55" s="15"/>
      <c r="E55" s="8" t="s">
        <v>20</v>
      </c>
      <c r="F55" s="16"/>
    </row>
    <row r="56" spans="1:6" x14ac:dyDescent="0.3">
      <c r="A56" s="42"/>
      <c r="B56" s="17" t="s">
        <v>24</v>
      </c>
      <c r="C56" s="18"/>
      <c r="D56" s="18"/>
      <c r="E56" s="19" t="s">
        <v>20</v>
      </c>
      <c r="F56" s="20"/>
    </row>
    <row r="57" spans="1:6" x14ac:dyDescent="0.3">
      <c r="A57" s="42"/>
      <c r="B57" s="8" t="s">
        <v>14</v>
      </c>
      <c r="C57" s="12">
        <f>SUM(C47:C56)</f>
        <v>329319.20820180001</v>
      </c>
      <c r="D57" s="12">
        <f>SUM(D47:D56)</f>
        <v>3622511.2902198001</v>
      </c>
      <c r="E57" s="22"/>
      <c r="F57" s="13"/>
    </row>
    <row r="58" spans="1:6" ht="27" x14ac:dyDescent="0.3">
      <c r="A58" s="42" t="s">
        <v>34</v>
      </c>
      <c r="B58" s="14" t="s">
        <v>42</v>
      </c>
      <c r="C58" s="23">
        <f>SUM((C46+C57)*9%)</f>
        <v>205018.12873816199</v>
      </c>
      <c r="D58" s="23">
        <f>SUM((D46+D57)*9%)</f>
        <v>2255199.4161197818</v>
      </c>
      <c r="E58" s="22" t="s">
        <v>44</v>
      </c>
      <c r="F58" s="24" t="s">
        <v>38</v>
      </c>
    </row>
    <row r="59" spans="1:6" ht="27" x14ac:dyDescent="0.3">
      <c r="A59" s="42"/>
      <c r="B59" s="14" t="s">
        <v>41</v>
      </c>
      <c r="C59" s="23">
        <f>SUM((C46+C57+C58)*10%)</f>
        <v>248299.73369399621</v>
      </c>
      <c r="D59" s="23">
        <f>SUM((D46+D57+D58)*10%)</f>
        <v>2731297.0706339581</v>
      </c>
      <c r="E59" s="22" t="s">
        <v>35</v>
      </c>
      <c r="F59" s="24" t="s">
        <v>39</v>
      </c>
    </row>
    <row r="60" spans="1:6" x14ac:dyDescent="0.3">
      <c r="A60" s="42"/>
      <c r="B60" s="14" t="s">
        <v>36</v>
      </c>
      <c r="C60" s="23">
        <f>SUM((C59+C58+C57+C46)/1.1)</f>
        <v>2482997.3369399616</v>
      </c>
      <c r="D60" s="23">
        <f>SUM((D59+D58+D57+D46)/1.1)</f>
        <v>27312970.706339579</v>
      </c>
      <c r="E60" s="22" t="s">
        <v>37</v>
      </c>
      <c r="F60" s="16"/>
    </row>
    <row r="61" spans="1:6" ht="17.25" thickBot="1" x14ac:dyDescent="0.35">
      <c r="A61" s="43" t="s">
        <v>25</v>
      </c>
      <c r="B61" s="44"/>
      <c r="C61" s="25">
        <v>2482990</v>
      </c>
      <c r="D61" s="25">
        <f>C61*11</f>
        <v>27312890</v>
      </c>
      <c r="E61" s="26" t="s">
        <v>43</v>
      </c>
      <c r="F61" s="27"/>
    </row>
    <row r="64" spans="1:6" ht="27" thickBot="1" x14ac:dyDescent="0.35">
      <c r="A64" s="56" t="s">
        <v>57</v>
      </c>
      <c r="B64" s="57"/>
      <c r="C64" s="57"/>
      <c r="D64" s="57"/>
      <c r="E64" s="57"/>
      <c r="F64" s="57"/>
    </row>
    <row r="65" spans="1:6" x14ac:dyDescent="0.3">
      <c r="A65" s="58" t="s">
        <v>0</v>
      </c>
      <c r="B65" s="60" t="s">
        <v>1</v>
      </c>
      <c r="C65" s="36" t="s">
        <v>2</v>
      </c>
      <c r="D65" s="62" t="s">
        <v>40</v>
      </c>
      <c r="E65" s="60" t="s">
        <v>3</v>
      </c>
      <c r="F65" s="64" t="s">
        <v>4</v>
      </c>
    </row>
    <row r="66" spans="1:6" ht="27.75" thickBot="1" x14ac:dyDescent="0.35">
      <c r="A66" s="59"/>
      <c r="B66" s="61"/>
      <c r="C66" s="37" t="s">
        <v>26</v>
      </c>
      <c r="D66" s="63"/>
      <c r="E66" s="61"/>
      <c r="F66" s="65"/>
    </row>
    <row r="67" spans="1:6" ht="17.25" thickTop="1" x14ac:dyDescent="0.3">
      <c r="A67" s="45" t="s">
        <v>5</v>
      </c>
      <c r="B67" s="47" t="s">
        <v>6</v>
      </c>
      <c r="C67" s="50">
        <f>8980*80</f>
        <v>718400</v>
      </c>
      <c r="D67" s="50">
        <f>SUM(C67*11)</f>
        <v>7902400</v>
      </c>
      <c r="E67" s="4" t="s">
        <v>65</v>
      </c>
      <c r="F67" s="53" t="s">
        <v>7</v>
      </c>
    </row>
    <row r="68" spans="1:6" x14ac:dyDescent="0.3">
      <c r="A68" s="45"/>
      <c r="B68" s="48"/>
      <c r="C68" s="51"/>
      <c r="D68" s="51"/>
      <c r="E68" s="5" t="s">
        <v>66</v>
      </c>
      <c r="F68" s="54"/>
    </row>
    <row r="69" spans="1:6" x14ac:dyDescent="0.3">
      <c r="A69" s="45"/>
      <c r="B69" s="48"/>
      <c r="C69" s="51"/>
      <c r="D69" s="51"/>
      <c r="E69" s="6" t="s">
        <v>51</v>
      </c>
      <c r="F69" s="54"/>
    </row>
    <row r="70" spans="1:6" x14ac:dyDescent="0.3">
      <c r="A70" s="45"/>
      <c r="B70" s="48"/>
      <c r="C70" s="51"/>
      <c r="D70" s="51"/>
      <c r="E70" s="6" t="s">
        <v>27</v>
      </c>
      <c r="F70" s="54"/>
    </row>
    <row r="71" spans="1:6" x14ac:dyDescent="0.3">
      <c r="A71" s="45"/>
      <c r="B71" s="49"/>
      <c r="C71" s="52"/>
      <c r="D71" s="52"/>
      <c r="E71" s="7" t="s">
        <v>68</v>
      </c>
      <c r="F71" s="55"/>
    </row>
    <row r="72" spans="1:6" x14ac:dyDescent="0.3">
      <c r="A72" s="45"/>
      <c r="B72" s="38" t="s">
        <v>56</v>
      </c>
      <c r="C72" s="40">
        <f>20/40*8*8980*4</f>
        <v>143680</v>
      </c>
      <c r="D72" s="40">
        <f>SUM(C72*11)</f>
        <v>1580480</v>
      </c>
      <c r="E72" s="33" t="s">
        <v>70</v>
      </c>
      <c r="F72" s="35"/>
    </row>
    <row r="73" spans="1:6" x14ac:dyDescent="0.3">
      <c r="A73" s="46"/>
      <c r="B73" s="8" t="s">
        <v>8</v>
      </c>
      <c r="C73" s="9"/>
      <c r="D73" s="9"/>
      <c r="E73" s="7"/>
      <c r="F73" s="10"/>
    </row>
    <row r="74" spans="1:6" x14ac:dyDescent="0.3">
      <c r="A74" s="46"/>
      <c r="B74" s="8" t="s">
        <v>9</v>
      </c>
      <c r="C74" s="9"/>
      <c r="D74" s="9"/>
      <c r="E74" s="8"/>
      <c r="F74" s="11"/>
    </row>
    <row r="75" spans="1:6" ht="22.5" x14ac:dyDescent="0.3">
      <c r="A75" s="46"/>
      <c r="B75" s="31" t="s">
        <v>10</v>
      </c>
      <c r="C75" s="32">
        <v>35920</v>
      </c>
      <c r="D75" s="9">
        <f>C75*11</f>
        <v>395120</v>
      </c>
      <c r="E75" s="33" t="s">
        <v>52</v>
      </c>
      <c r="F75" s="34" t="s">
        <v>11</v>
      </c>
    </row>
    <row r="76" spans="1:6" x14ac:dyDescent="0.3">
      <c r="A76" s="46"/>
      <c r="B76" s="8" t="s">
        <v>12</v>
      </c>
      <c r="C76" s="12">
        <f>SUM(C67:C75)</f>
        <v>898000</v>
      </c>
      <c r="D76" s="12">
        <f>SUM(D67:D75)</f>
        <v>9878000</v>
      </c>
      <c r="E76" s="7"/>
      <c r="F76" s="11"/>
    </row>
    <row r="77" spans="1:6" ht="22.5" x14ac:dyDescent="0.3">
      <c r="A77" s="46"/>
      <c r="B77" s="8" t="s">
        <v>13</v>
      </c>
      <c r="C77" s="9"/>
      <c r="D77" s="9"/>
      <c r="E77" s="8" t="s">
        <v>30</v>
      </c>
      <c r="F77" s="10" t="s">
        <v>31</v>
      </c>
    </row>
    <row r="78" spans="1:6" x14ac:dyDescent="0.3">
      <c r="A78" s="46"/>
      <c r="B78" s="8" t="s">
        <v>14</v>
      </c>
      <c r="C78" s="12">
        <f>SUM(C76)</f>
        <v>898000</v>
      </c>
      <c r="D78" s="12">
        <f>SUM(D76)</f>
        <v>9878000</v>
      </c>
      <c r="E78" s="8"/>
      <c r="F78" s="13"/>
    </row>
    <row r="79" spans="1:6" x14ac:dyDescent="0.3">
      <c r="A79" s="42" t="s">
        <v>15</v>
      </c>
      <c r="B79" s="8" t="s">
        <v>16</v>
      </c>
      <c r="C79" s="9">
        <f>SUM(C78*1.75%)</f>
        <v>15715.000000000002</v>
      </c>
      <c r="D79" s="9">
        <f>SUM(D78*1.75%)</f>
        <v>172865.00000000003</v>
      </c>
      <c r="E79" s="8" t="s">
        <v>71</v>
      </c>
      <c r="F79" s="13"/>
    </row>
    <row r="80" spans="1:6" x14ac:dyDescent="0.3">
      <c r="A80" s="42"/>
      <c r="B80" s="8" t="s">
        <v>17</v>
      </c>
      <c r="C80" s="9">
        <f>SUM(C78*4.5%)</f>
        <v>40410</v>
      </c>
      <c r="D80" s="9">
        <f>SUM(D76*4.5%)</f>
        <v>444510</v>
      </c>
      <c r="E80" s="8" t="s">
        <v>47</v>
      </c>
      <c r="F80" s="13"/>
    </row>
    <row r="81" spans="1:6" x14ac:dyDescent="0.3">
      <c r="A81" s="42"/>
      <c r="B81" s="8" t="s">
        <v>18</v>
      </c>
      <c r="C81" s="9">
        <f>SUM(C78*3.23%)</f>
        <v>29005.4</v>
      </c>
      <c r="D81" s="9">
        <f>SUM(D78*3.23%)</f>
        <v>319059.40000000002</v>
      </c>
      <c r="E81" s="8" t="s">
        <v>48</v>
      </c>
      <c r="F81" s="13"/>
    </row>
    <row r="82" spans="1:6" x14ac:dyDescent="0.3">
      <c r="A82" s="42"/>
      <c r="B82" s="8" t="s">
        <v>19</v>
      </c>
      <c r="C82" s="9">
        <f>SUM(C81*8.51%)</f>
        <v>2468.3595399999999</v>
      </c>
      <c r="D82" s="9">
        <f>SUM(D81*8.51%)</f>
        <v>27151.95494</v>
      </c>
      <c r="E82" s="8" t="s">
        <v>62</v>
      </c>
      <c r="F82" s="13"/>
    </row>
    <row r="83" spans="1:6" x14ac:dyDescent="0.3">
      <c r="A83" s="42"/>
      <c r="B83" s="8" t="s">
        <v>21</v>
      </c>
      <c r="C83" s="9">
        <f>SUM(C78*1.5%)</f>
        <v>13470</v>
      </c>
      <c r="D83" s="9">
        <f>SUM(D78*1.5%)</f>
        <v>148170</v>
      </c>
      <c r="E83" s="8" t="s">
        <v>64</v>
      </c>
      <c r="F83" s="13"/>
    </row>
    <row r="84" spans="1:6" x14ac:dyDescent="0.3">
      <c r="A84" s="42"/>
      <c r="B84" s="8" t="s">
        <v>22</v>
      </c>
      <c r="C84" s="9"/>
      <c r="D84" s="9"/>
      <c r="E84" s="8" t="s">
        <v>20</v>
      </c>
      <c r="F84" s="13"/>
    </row>
    <row r="85" spans="1:6" x14ac:dyDescent="0.3">
      <c r="A85" s="42"/>
      <c r="B85" s="8" t="s">
        <v>23</v>
      </c>
      <c r="C85" s="9"/>
      <c r="D85" s="9"/>
      <c r="E85" s="8" t="s">
        <v>20</v>
      </c>
      <c r="F85" s="13"/>
    </row>
    <row r="86" spans="1:6" x14ac:dyDescent="0.3">
      <c r="A86" s="42"/>
      <c r="B86" s="14" t="s">
        <v>32</v>
      </c>
      <c r="C86" s="15"/>
      <c r="D86" s="9"/>
      <c r="E86" s="8" t="s">
        <v>20</v>
      </c>
      <c r="F86" s="16"/>
    </row>
    <row r="87" spans="1:6" x14ac:dyDescent="0.3">
      <c r="A87" s="42"/>
      <c r="B87" s="14" t="s">
        <v>33</v>
      </c>
      <c r="C87" s="15"/>
      <c r="D87" s="15"/>
      <c r="E87" s="8" t="s">
        <v>20</v>
      </c>
      <c r="F87" s="16"/>
    </row>
    <row r="88" spans="1:6" x14ac:dyDescent="0.3">
      <c r="A88" s="42"/>
      <c r="B88" s="17" t="s">
        <v>24</v>
      </c>
      <c r="C88" s="18"/>
      <c r="D88" s="18"/>
      <c r="E88" s="19" t="s">
        <v>20</v>
      </c>
      <c r="F88" s="20"/>
    </row>
    <row r="89" spans="1:6" x14ac:dyDescent="0.3">
      <c r="A89" s="42"/>
      <c r="B89" s="8" t="s">
        <v>14</v>
      </c>
      <c r="C89" s="12">
        <f>SUM(C79:C88)</f>
        <v>101068.75954</v>
      </c>
      <c r="D89" s="12">
        <f>SUM(D79:D88)</f>
        <v>1111756.35494</v>
      </c>
      <c r="E89" s="22"/>
      <c r="F89" s="13"/>
    </row>
    <row r="90" spans="1:6" ht="27" x14ac:dyDescent="0.3">
      <c r="A90" s="42" t="s">
        <v>34</v>
      </c>
      <c r="B90" s="14" t="s">
        <v>42</v>
      </c>
      <c r="C90" s="23">
        <f>SUM((C78+C89)*9%)</f>
        <v>89916.188358599989</v>
      </c>
      <c r="D90" s="23">
        <f>SUM((D78+D89)*9%)</f>
        <v>989078.07194460009</v>
      </c>
      <c r="E90" s="22" t="s">
        <v>44</v>
      </c>
      <c r="F90" s="24" t="s">
        <v>38</v>
      </c>
    </row>
    <row r="91" spans="1:6" ht="27" x14ac:dyDescent="0.3">
      <c r="A91" s="42"/>
      <c r="B91" s="14" t="s">
        <v>41</v>
      </c>
      <c r="C91" s="23">
        <f>SUM((C78+C89+C90)*10%)</f>
        <v>108898.49478986001</v>
      </c>
      <c r="D91" s="23">
        <f>SUM((D78+D89+D90)*10%)</f>
        <v>1197883.4426884602</v>
      </c>
      <c r="E91" s="22" t="s">
        <v>35</v>
      </c>
      <c r="F91" s="24" t="s">
        <v>39</v>
      </c>
    </row>
    <row r="92" spans="1:6" x14ac:dyDescent="0.3">
      <c r="A92" s="42"/>
      <c r="B92" s="14" t="s">
        <v>36</v>
      </c>
      <c r="C92" s="23">
        <f>SUM((C91+C90+C89+C78)/1.1)</f>
        <v>1088984.9478986</v>
      </c>
      <c r="D92" s="23">
        <f>SUM((D91+D90+D89+D78)/1.1)</f>
        <v>11978834.426884599</v>
      </c>
      <c r="E92" s="22" t="s">
        <v>37</v>
      </c>
      <c r="F92" s="16"/>
    </row>
    <row r="93" spans="1:6" ht="17.25" thickBot="1" x14ac:dyDescent="0.35">
      <c r="A93" s="43" t="s">
        <v>25</v>
      </c>
      <c r="B93" s="44"/>
      <c r="C93" s="25">
        <v>1088980</v>
      </c>
      <c r="D93" s="25">
        <f>C93*11</f>
        <v>11978780</v>
      </c>
      <c r="E93" s="26" t="s">
        <v>43</v>
      </c>
      <c r="F93" s="27"/>
    </row>
  </sheetData>
  <mergeCells count="42">
    <mergeCell ref="A47:A57"/>
    <mergeCell ref="A58:A60"/>
    <mergeCell ref="A61:B61"/>
    <mergeCell ref="A37:A46"/>
    <mergeCell ref="B37:B39"/>
    <mergeCell ref="C37:C39"/>
    <mergeCell ref="D37:D39"/>
    <mergeCell ref="F37:F39"/>
    <mergeCell ref="A34:F34"/>
    <mergeCell ref="A35:A36"/>
    <mergeCell ref="B35:B36"/>
    <mergeCell ref="D35:D36"/>
    <mergeCell ref="E35:E36"/>
    <mergeCell ref="F35:F36"/>
    <mergeCell ref="A16:A26"/>
    <mergeCell ref="A27:A29"/>
    <mergeCell ref="A30:B30"/>
    <mergeCell ref="A4:A15"/>
    <mergeCell ref="B4:B8"/>
    <mergeCell ref="C4:C8"/>
    <mergeCell ref="D4:D8"/>
    <mergeCell ref="F4:F8"/>
    <mergeCell ref="A1:F1"/>
    <mergeCell ref="A2:A3"/>
    <mergeCell ref="B2:B3"/>
    <mergeCell ref="D2:D3"/>
    <mergeCell ref="E2:E3"/>
    <mergeCell ref="F2:F3"/>
    <mergeCell ref="C67:C71"/>
    <mergeCell ref="D67:D71"/>
    <mergeCell ref="F67:F71"/>
    <mergeCell ref="A64:F64"/>
    <mergeCell ref="A65:A66"/>
    <mergeCell ref="B65:B66"/>
    <mergeCell ref="D65:D66"/>
    <mergeCell ref="E65:E66"/>
    <mergeCell ref="F65:F66"/>
    <mergeCell ref="A79:A89"/>
    <mergeCell ref="A90:A92"/>
    <mergeCell ref="A93:B93"/>
    <mergeCell ref="A67:A78"/>
    <mergeCell ref="B67:B71"/>
  </mergeCells>
  <phoneticPr fontId="8" type="noConversion"/>
  <pageMargins left="0.51181102362204722" right="0.31496062992125984" top="0.55118110236220474" bottom="0.19685039370078741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재단 청소 설계용역서</vt:lpstr>
      <vt:lpstr>Sheet3</vt:lpstr>
      <vt:lpstr>'재단 청소 설계용역서'!Print_Area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2019-01-04T08:39:58Z</cp:lastPrinted>
  <dcterms:created xsi:type="dcterms:W3CDTF">2017-12-29T04:34:42Z</dcterms:created>
  <dcterms:modified xsi:type="dcterms:W3CDTF">2019-01-04T08:40:54Z</dcterms:modified>
</cp:coreProperties>
</file>